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1"/>
  </bookViews>
  <sheets>
    <sheet name="rok 2012" sheetId="1" r:id="rId1"/>
    <sheet name="rok 2016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<sst xmlns="http://schemas.openxmlformats.org/spreadsheetml/2006/main" count="84" uniqueCount="69">
  <si>
    <t>Cena výstavby</t>
  </si>
  <si>
    <t>Zhodnocení domů - vícepráce BD</t>
  </si>
  <si>
    <t>1.</t>
  </si>
  <si>
    <t>2.</t>
  </si>
  <si>
    <t>3.</t>
  </si>
  <si>
    <t>4.</t>
  </si>
  <si>
    <t>Cena TI ve "vlastnictví SMZ"</t>
  </si>
  <si>
    <t>5.</t>
  </si>
  <si>
    <t>Cena BZU ve "vlastnictví SMZ"</t>
  </si>
  <si>
    <t>6.</t>
  </si>
  <si>
    <t>Dotace na BZU ve "vlatnictví SMZ"</t>
  </si>
  <si>
    <t>7.</t>
  </si>
  <si>
    <t>Cena za ISA Consult</t>
  </si>
  <si>
    <t>Cena za projekty MERA</t>
  </si>
  <si>
    <t>A.</t>
  </si>
  <si>
    <t>B.</t>
  </si>
  <si>
    <t>C.</t>
  </si>
  <si>
    <t>Cena upravená o odpočty</t>
  </si>
  <si>
    <t>D.</t>
  </si>
  <si>
    <t>Finanční prostředky vložené BDP</t>
  </si>
  <si>
    <t>Spoluvlastnický podíl BDP</t>
  </si>
  <si>
    <t>Zbytek majetkového podílu SMZ</t>
  </si>
  <si>
    <t>Spoluvlastnický podíl SMZ</t>
  </si>
  <si>
    <t>*</t>
  </si>
  <si>
    <t>DLE BDP</t>
  </si>
  <si>
    <t>Cena výstavby po úpravách A+1+2</t>
  </si>
  <si>
    <t>Cena úroků z půjčky BDP (mínus 523.696)</t>
  </si>
  <si>
    <t>E.</t>
  </si>
  <si>
    <t>Odpočty celkem (1. - 8)</t>
  </si>
  <si>
    <t>rok 2010</t>
  </si>
  <si>
    <t xml:space="preserve">DLE BDP </t>
  </si>
  <si>
    <t xml:space="preserve">DLE SMZ </t>
  </si>
  <si>
    <t>rok 2012</t>
  </si>
  <si>
    <t>DLE SMZ - Var.1</t>
  </si>
  <si>
    <t>DLE SMZ - Var.2</t>
  </si>
  <si>
    <t>2</t>
  </si>
  <si>
    <t>CENA STAVBY</t>
  </si>
  <si>
    <t>TI VE VLASTNICTVÍ SMZ</t>
  </si>
  <si>
    <t>PROJEKTY MERA</t>
  </si>
  <si>
    <t>BZU VE VLASTNICTVÍ SMZ</t>
  </si>
  <si>
    <t>CENA ZA ISA CONSULT</t>
  </si>
  <si>
    <t>VÍCEPRÁCE ČLENŮ BDP</t>
  </si>
  <si>
    <t>CENA POZEMKŮ</t>
  </si>
  <si>
    <t>DLE SMZ</t>
  </si>
  <si>
    <t>DLE BDP - VAR.II</t>
  </si>
  <si>
    <t>DLE BDP - VAR.I</t>
  </si>
  <si>
    <t>CENA ÚROKŮ HRAZENÝCH DO KOLAUDACE</t>
  </si>
  <si>
    <t>CENA CELKEM upravená po odpočtech</t>
  </si>
  <si>
    <t>8.</t>
  </si>
  <si>
    <t>VKLAD BDP (dle BDP)</t>
  </si>
  <si>
    <t>VKLAD BDP (dle SMZ)</t>
  </si>
  <si>
    <t>podíl SMZ = cena celkem - vklad BDP (dle BDP)</t>
  </si>
  <si>
    <t>podíl SMZ = cena celkem - vklad BDP (dle SMZ)</t>
  </si>
  <si>
    <t>dle 1.</t>
  </si>
  <si>
    <t>dle 2.</t>
  </si>
  <si>
    <t>POZNÁMKY</t>
  </si>
  <si>
    <t>TI v majetku města dle smlouvy o sdružení</t>
  </si>
  <si>
    <t>cena za projekty MERA dle dohody v minulosti</t>
  </si>
  <si>
    <t>hodnota BZU v majetku města, ale neuznáváme 3 mil. Kč (dotace)</t>
  </si>
  <si>
    <t>platby ISA CONSULT nejsou uvedeny v cene stavby ve výši dle bodu 1, byly by odečteny 2x!</t>
  </si>
  <si>
    <t>jedná se o platby družstevníků nad rámec smlouvy o dílo, družstevníci si dopláceli rozdíl, pokud nechtěli standartní vybavení</t>
  </si>
  <si>
    <t xml:space="preserve">do vkladu BDP si BDP připočetlo částku za vícepráce členů BDP </t>
  </si>
  <si>
    <t>VÝPOČET PRO STANOVENÍ POMĚRŮ - JEDNÁNÍ 17. 6. 2016</t>
  </si>
  <si>
    <t>dle vyúčtování stavby</t>
  </si>
  <si>
    <t>vodovodní přípojka</t>
  </si>
  <si>
    <t>náklady související se stavbou</t>
  </si>
  <si>
    <t xml:space="preserve">zajištění příkonu </t>
  </si>
  <si>
    <t>úroky z půjčky SMZ</t>
  </si>
  <si>
    <t xml:space="preserve">u SMZ se návrh ceny stavby skládá z níže uvedených položek: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</si>
</sst>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hair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9" fontId="2" fillId="0" borderId="11" xfId="47" applyNumberFormat="1" applyFont="1" applyBorder="1" applyAlignment="1">
      <alignment/>
    </xf>
    <xf numFmtId="9" fontId="2" fillId="0" borderId="12" xfId="47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9" fontId="2" fillId="0" borderId="14" xfId="47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Alignment="1">
      <alignment/>
    </xf>
    <xf numFmtId="10" fontId="0" fillId="0" borderId="0" xfId="47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4" fontId="0" fillId="0" borderId="22" xfId="0" applyNumberFormat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wrapText="1"/>
    </xf>
    <xf numFmtId="4" fontId="2" fillId="33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2" xfId="0" applyNumberFormat="1" applyFont="1" applyBorder="1" applyAlignment="1">
      <alignment wrapText="1"/>
    </xf>
    <xf numFmtId="0" fontId="5" fillId="0" borderId="33" xfId="0" applyNumberFormat="1" applyFont="1" applyBorder="1" applyAlignment="1">
      <alignment wrapText="1"/>
    </xf>
    <xf numFmtId="0" fontId="6" fillId="33" borderId="34" xfId="0" applyNumberFormat="1" applyFont="1" applyFill="1" applyBorder="1" applyAlignment="1">
      <alignment wrapText="1"/>
    </xf>
    <xf numFmtId="0" fontId="5" fillId="0" borderId="35" xfId="0" applyNumberFormat="1" applyFont="1" applyBorder="1" applyAlignment="1">
      <alignment wrapText="1"/>
    </xf>
    <xf numFmtId="0" fontId="5" fillId="0" borderId="36" xfId="0" applyNumberFormat="1" applyFont="1" applyBorder="1" applyAlignment="1">
      <alignment wrapText="1"/>
    </xf>
    <xf numFmtId="0" fontId="5" fillId="0" borderId="34" xfId="0" applyNumberFormat="1" applyFont="1" applyBorder="1" applyAlignment="1">
      <alignment wrapText="1"/>
    </xf>
    <xf numFmtId="0" fontId="5" fillId="0" borderId="37" xfId="0" applyNumberFormat="1" applyFont="1" applyBorder="1" applyAlignment="1">
      <alignment wrapText="1"/>
    </xf>
    <xf numFmtId="0" fontId="2" fillId="0" borderId="38" xfId="0" applyFont="1" applyBorder="1" applyAlignment="1">
      <alignment horizontal="center"/>
    </xf>
    <xf numFmtId="4" fontId="0" fillId="0" borderId="39" xfId="0" applyNumberFormat="1" applyBorder="1" applyAlignment="1">
      <alignment/>
    </xf>
    <xf numFmtId="4" fontId="2" fillId="33" borderId="40" xfId="0" applyNumberFormat="1" applyFont="1" applyFill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2" fillId="33" borderId="43" xfId="0" applyNumberFormat="1" applyFont="1" applyFill="1" applyBorder="1" applyAlignment="1">
      <alignment/>
    </xf>
    <xf numFmtId="4" fontId="0" fillId="0" borderId="44" xfId="0" applyNumberFormat="1" applyBorder="1" applyAlignment="1">
      <alignment/>
    </xf>
    <xf numFmtId="9" fontId="2" fillId="0" borderId="26" xfId="47" applyNumberFormat="1" applyFont="1" applyBorder="1" applyAlignment="1">
      <alignment/>
    </xf>
    <xf numFmtId="9" fontId="2" fillId="0" borderId="45" xfId="47" applyNumberFormat="1" applyFont="1" applyBorder="1" applyAlignment="1">
      <alignment/>
    </xf>
    <xf numFmtId="9" fontId="2" fillId="0" borderId="28" xfId="47" applyNumberFormat="1" applyFont="1" applyBorder="1" applyAlignment="1">
      <alignment/>
    </xf>
    <xf numFmtId="9" fontId="2" fillId="0" borderId="46" xfId="47" applyNumberFormat="1" applyFont="1" applyBorder="1" applyAlignment="1">
      <alignment/>
    </xf>
    <xf numFmtId="9" fontId="2" fillId="0" borderId="47" xfId="47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9" fontId="2" fillId="0" borderId="40" xfId="0" applyNumberFormat="1" applyFont="1" applyBorder="1" applyAlignment="1">
      <alignment/>
    </xf>
    <xf numFmtId="9" fontId="2" fillId="0" borderId="43" xfId="0" applyNumberFormat="1" applyFont="1" applyBorder="1" applyAlignment="1">
      <alignment/>
    </xf>
    <xf numFmtId="9" fontId="2" fillId="0" borderId="22" xfId="47" applyNumberFormat="1" applyFont="1" applyBorder="1" applyAlignment="1">
      <alignment/>
    </xf>
    <xf numFmtId="9" fontId="2" fillId="0" borderId="41" xfId="47" applyNumberFormat="1" applyFont="1" applyBorder="1" applyAlignment="1">
      <alignment/>
    </xf>
    <xf numFmtId="9" fontId="2" fillId="0" borderId="20" xfId="47" applyNumberFormat="1" applyFont="1" applyBorder="1" applyAlignment="1">
      <alignment/>
    </xf>
    <xf numFmtId="9" fontId="2" fillId="0" borderId="48" xfId="47" applyNumberFormat="1" applyFont="1" applyBorder="1" applyAlignment="1">
      <alignment/>
    </xf>
    <xf numFmtId="9" fontId="2" fillId="0" borderId="49" xfId="47" applyNumberFormat="1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4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34" borderId="50" xfId="0" applyFont="1" applyFill="1" applyBorder="1" applyAlignment="1">
      <alignment/>
    </xf>
    <xf numFmtId="0" fontId="4" fillId="34" borderId="51" xfId="0" applyFont="1" applyFill="1" applyBorder="1" applyAlignment="1">
      <alignment/>
    </xf>
    <xf numFmtId="4" fontId="4" fillId="34" borderId="51" xfId="0" applyNumberFormat="1" applyFont="1" applyFill="1" applyBorder="1" applyAlignment="1">
      <alignment/>
    </xf>
    <xf numFmtId="4" fontId="4" fillId="34" borderId="52" xfId="0" applyNumberFormat="1" applyFont="1" applyFill="1" applyBorder="1" applyAlignment="1">
      <alignment/>
    </xf>
    <xf numFmtId="0" fontId="5" fillId="34" borderId="53" xfId="0" applyNumberFormat="1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35" borderId="36" xfId="0" applyNumberFormat="1" applyFont="1" applyFill="1" applyBorder="1" applyAlignment="1">
      <alignment wrapText="1"/>
    </xf>
    <xf numFmtId="4" fontId="4" fillId="34" borderId="54" xfId="0" applyNumberFormat="1" applyFont="1" applyFill="1" applyBorder="1" applyAlignment="1">
      <alignment/>
    </xf>
    <xf numFmtId="4" fontId="7" fillId="35" borderId="44" xfId="0" applyNumberFormat="1" applyFont="1" applyFill="1" applyBorder="1" applyAlignment="1">
      <alignment/>
    </xf>
    <xf numFmtId="4" fontId="2" fillId="0" borderId="4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36" borderId="55" xfId="47" applyNumberFormat="1" applyFont="1" applyFill="1" applyBorder="1" applyAlignment="1">
      <alignment/>
    </xf>
    <xf numFmtId="9" fontId="2" fillId="36" borderId="44" xfId="47" applyNumberFormat="1" applyFont="1" applyFill="1" applyBorder="1" applyAlignment="1">
      <alignment/>
    </xf>
    <xf numFmtId="0" fontId="2" fillId="36" borderId="56" xfId="0" applyFont="1" applyFill="1" applyBorder="1" applyAlignment="1">
      <alignment horizontal="center"/>
    </xf>
    <xf numFmtId="4" fontId="0" fillId="37" borderId="18" xfId="0" applyNumberFormat="1" applyFill="1" applyBorder="1" applyAlignment="1">
      <alignment/>
    </xf>
    <xf numFmtId="0" fontId="5" fillId="37" borderId="32" xfId="0" applyNumberFormat="1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00390625" style="0" customWidth="1"/>
    <col min="2" max="2" width="35.00390625" style="0" customWidth="1"/>
    <col min="3" max="3" width="18.140625" style="0" customWidth="1"/>
    <col min="4" max="4" width="18.57421875" style="0" customWidth="1"/>
    <col min="5" max="5" width="18.140625" style="0" customWidth="1"/>
    <col min="6" max="7" width="16.8515625" style="0" customWidth="1"/>
  </cols>
  <sheetData>
    <row r="1" spans="1:7" ht="12.75">
      <c r="A1" s="11"/>
      <c r="B1" s="12"/>
      <c r="C1" s="96" t="s">
        <v>29</v>
      </c>
      <c r="D1" s="97"/>
      <c r="E1" s="96" t="s">
        <v>32</v>
      </c>
      <c r="F1" s="98"/>
      <c r="G1" s="97"/>
    </row>
    <row r="2" spans="1:7" ht="12.75">
      <c r="A2" s="13"/>
      <c r="B2" s="2"/>
      <c r="C2" s="13" t="s">
        <v>30</v>
      </c>
      <c r="D2" s="2" t="s">
        <v>31</v>
      </c>
      <c r="E2" s="13" t="s">
        <v>24</v>
      </c>
      <c r="F2" s="2" t="s">
        <v>33</v>
      </c>
      <c r="G2" s="13" t="s">
        <v>34</v>
      </c>
    </row>
    <row r="3" spans="1:7" s="1" customFormat="1" ht="12.75">
      <c r="A3" s="20" t="s">
        <v>14</v>
      </c>
      <c r="B3" s="7" t="s">
        <v>0</v>
      </c>
      <c r="C3" s="14">
        <v>192863106</v>
      </c>
      <c r="D3" s="10">
        <v>192863106</v>
      </c>
      <c r="E3" s="14">
        <v>192863106</v>
      </c>
      <c r="F3" s="10">
        <v>192863106</v>
      </c>
      <c r="G3" s="14">
        <v>192863106</v>
      </c>
    </row>
    <row r="4" spans="1:7" ht="12.75">
      <c r="A4" s="21"/>
      <c r="C4" s="15"/>
      <c r="D4" s="3"/>
      <c r="E4" s="15"/>
      <c r="F4" s="3"/>
      <c r="G4" s="15"/>
    </row>
    <row r="5" spans="1:7" ht="12.75">
      <c r="A5" s="21" t="s">
        <v>2</v>
      </c>
      <c r="B5" t="s">
        <v>1</v>
      </c>
      <c r="C5" s="15">
        <v>10277500</v>
      </c>
      <c r="D5" s="3">
        <v>0</v>
      </c>
      <c r="E5" s="15">
        <v>10277500</v>
      </c>
      <c r="F5" s="3">
        <v>0</v>
      </c>
      <c r="G5" s="15">
        <v>0</v>
      </c>
    </row>
    <row r="6" spans="1:7" ht="12.75">
      <c r="A6" s="21"/>
      <c r="C6" s="15"/>
      <c r="D6" s="3"/>
      <c r="E6" s="15"/>
      <c r="F6" s="3"/>
      <c r="G6" s="15"/>
    </row>
    <row r="7" spans="1:7" ht="12.75">
      <c r="A7" s="21" t="s">
        <v>3</v>
      </c>
      <c r="B7" t="s">
        <v>26</v>
      </c>
      <c r="C7" s="15">
        <v>0</v>
      </c>
      <c r="D7" s="3">
        <v>0</v>
      </c>
      <c r="E7" s="15">
        <f>10970622-523696</f>
        <v>10446926</v>
      </c>
      <c r="F7" s="3">
        <v>0</v>
      </c>
      <c r="G7" s="15">
        <v>0</v>
      </c>
    </row>
    <row r="8" spans="1:7" ht="12.75">
      <c r="A8" s="21"/>
      <c r="C8" s="15"/>
      <c r="D8" s="3"/>
      <c r="E8" s="15"/>
      <c r="F8" s="3"/>
      <c r="G8" s="15"/>
    </row>
    <row r="9" spans="1:7" ht="12.75">
      <c r="A9" s="21" t="s">
        <v>4</v>
      </c>
      <c r="B9" t="s">
        <v>6</v>
      </c>
      <c r="C9" s="15">
        <v>-19029023</v>
      </c>
      <c r="D9" s="3">
        <v>-19029023</v>
      </c>
      <c r="E9" s="15">
        <v>-19029023.5</v>
      </c>
      <c r="F9" s="3">
        <v>-19029023.5</v>
      </c>
      <c r="G9" s="15">
        <v>-19029023.5</v>
      </c>
    </row>
    <row r="10" spans="1:7" ht="12.75">
      <c r="A10" s="21"/>
      <c r="C10" s="15"/>
      <c r="D10" s="3"/>
      <c r="E10" s="15"/>
      <c r="F10" s="3"/>
      <c r="G10" s="15"/>
    </row>
    <row r="11" spans="1:7" ht="12.75">
      <c r="A11" s="21" t="s">
        <v>5</v>
      </c>
      <c r="B11" t="s">
        <v>8</v>
      </c>
      <c r="C11" s="15">
        <v>-6672941.86</v>
      </c>
      <c r="D11" s="3">
        <v>0</v>
      </c>
      <c r="E11" s="15">
        <v>-5181670</v>
      </c>
      <c r="F11" s="3">
        <f>E11</f>
        <v>-5181670</v>
      </c>
      <c r="G11" s="15">
        <f>E11</f>
        <v>-5181670</v>
      </c>
    </row>
    <row r="12" spans="1:7" ht="12.75">
      <c r="A12" s="21"/>
      <c r="C12" s="15"/>
      <c r="D12" s="3"/>
      <c r="E12" s="15"/>
      <c r="F12" s="3"/>
      <c r="G12" s="15"/>
    </row>
    <row r="13" spans="1:7" ht="12.75">
      <c r="A13" s="21" t="s">
        <v>7</v>
      </c>
      <c r="B13" t="s">
        <v>10</v>
      </c>
      <c r="C13" s="15">
        <v>0</v>
      </c>
      <c r="D13" s="3">
        <v>0</v>
      </c>
      <c r="E13" s="15">
        <v>-3000000</v>
      </c>
      <c r="F13" s="3">
        <v>0</v>
      </c>
      <c r="G13" s="15">
        <v>0</v>
      </c>
    </row>
    <row r="14" spans="1:7" ht="12.75">
      <c r="A14" s="21"/>
      <c r="C14" s="15"/>
      <c r="D14" s="3"/>
      <c r="E14" s="15"/>
      <c r="F14" s="3"/>
      <c r="G14" s="15"/>
    </row>
    <row r="15" spans="1:7" ht="12.75">
      <c r="A15" s="21" t="s">
        <v>9</v>
      </c>
      <c r="B15" t="s">
        <v>12</v>
      </c>
      <c r="C15" s="15">
        <v>-6000000</v>
      </c>
      <c r="D15" s="3">
        <v>0</v>
      </c>
      <c r="E15" s="15">
        <v>-6000000</v>
      </c>
      <c r="F15" s="3">
        <v>0</v>
      </c>
      <c r="G15" s="15">
        <v>0</v>
      </c>
    </row>
    <row r="16" spans="1:7" ht="12.75">
      <c r="A16" s="21"/>
      <c r="C16" s="15"/>
      <c r="D16" s="3"/>
      <c r="E16" s="15"/>
      <c r="F16" s="3"/>
      <c r="G16" s="15"/>
    </row>
    <row r="17" spans="1:7" ht="12.75">
      <c r="A17" s="21" t="s">
        <v>11</v>
      </c>
      <c r="B17" t="s">
        <v>13</v>
      </c>
      <c r="C17" s="15">
        <v>-4900000</v>
      </c>
      <c r="D17" s="3">
        <v>0</v>
      </c>
      <c r="E17" s="15">
        <v>-4900000</v>
      </c>
      <c r="F17" s="3">
        <v>0</v>
      </c>
      <c r="G17" s="15">
        <v>-4900000</v>
      </c>
    </row>
    <row r="18" spans="1:7" ht="12.75">
      <c r="A18" s="21"/>
      <c r="C18" s="15"/>
      <c r="D18" s="3"/>
      <c r="E18" s="15"/>
      <c r="F18" s="3"/>
      <c r="G18" s="15"/>
    </row>
    <row r="19" spans="1:7" s="1" customFormat="1" ht="12.75">
      <c r="A19" s="22" t="s">
        <v>15</v>
      </c>
      <c r="B19" s="1" t="s">
        <v>25</v>
      </c>
      <c r="C19" s="16">
        <f>C3+C5+C7</f>
        <v>203140606</v>
      </c>
      <c r="D19" s="6">
        <f>D3+D5+D7</f>
        <v>192863106</v>
      </c>
      <c r="E19" s="16">
        <f>E3+E5+E7</f>
        <v>213587532</v>
      </c>
      <c r="F19" s="6">
        <f>F3+F5+F7</f>
        <v>192863106</v>
      </c>
      <c r="G19" s="16">
        <f>G3+G5+G7</f>
        <v>192863106</v>
      </c>
    </row>
    <row r="20" spans="1:7" s="1" customFormat="1" ht="12.75">
      <c r="A20" s="22"/>
      <c r="C20" s="16"/>
      <c r="D20" s="6"/>
      <c r="E20" s="16"/>
      <c r="F20" s="6"/>
      <c r="G20" s="16"/>
    </row>
    <row r="21" spans="1:7" s="4" customFormat="1" ht="12.75">
      <c r="A21" s="23" t="s">
        <v>16</v>
      </c>
      <c r="B21" s="4" t="s">
        <v>28</v>
      </c>
      <c r="C21" s="17">
        <f>SUM(C9:C17)</f>
        <v>-36601964.86</v>
      </c>
      <c r="D21" s="5">
        <f>SUM(D9:D17)</f>
        <v>-19029023</v>
      </c>
      <c r="E21" s="17">
        <f>SUM(E9:E17)</f>
        <v>-38110693.5</v>
      </c>
      <c r="F21" s="5">
        <f>SUM(F9:F17)</f>
        <v>-24210693.5</v>
      </c>
      <c r="G21" s="17">
        <f>SUM(G9:G17)</f>
        <v>-29110693.5</v>
      </c>
    </row>
    <row r="22" spans="1:7" ht="12.75">
      <c r="A22" s="21"/>
      <c r="C22" s="15"/>
      <c r="D22" s="3"/>
      <c r="E22" s="15"/>
      <c r="F22" s="3"/>
      <c r="G22" s="15"/>
    </row>
    <row r="23" spans="1:7" s="1" customFormat="1" ht="12.75">
      <c r="A23" s="22" t="s">
        <v>18</v>
      </c>
      <c r="B23" s="1" t="s">
        <v>17</v>
      </c>
      <c r="C23" s="16">
        <f>C19+C21</f>
        <v>166538641.14</v>
      </c>
      <c r="D23" s="6">
        <f>D19+D21</f>
        <v>173834083</v>
      </c>
      <c r="E23" s="16">
        <f>E19+E21</f>
        <v>175476838.5</v>
      </c>
      <c r="F23" s="6">
        <f>F19+F21</f>
        <v>168652412.5</v>
      </c>
      <c r="G23" s="16">
        <f>G19+G21</f>
        <v>163752412.5</v>
      </c>
    </row>
    <row r="24" spans="1:7" ht="12.75">
      <c r="A24" s="21"/>
      <c r="C24" s="15"/>
      <c r="D24" s="3"/>
      <c r="E24" s="15"/>
      <c r="F24" s="3"/>
      <c r="G24" s="15"/>
    </row>
    <row r="25" spans="1:7" ht="12.75">
      <c r="A25" s="21" t="s">
        <v>27</v>
      </c>
      <c r="B25" t="s">
        <v>19</v>
      </c>
      <c r="C25" s="15">
        <f>124533336+10277500</f>
        <v>134810836</v>
      </c>
      <c r="D25" s="3">
        <v>127803105.88</v>
      </c>
      <c r="E25" s="15">
        <v>148527532</v>
      </c>
      <c r="F25" s="3">
        <v>127803105.88</v>
      </c>
      <c r="G25" s="15">
        <v>127803105.88</v>
      </c>
    </row>
    <row r="26" spans="1:7" ht="12.75">
      <c r="A26" s="21"/>
      <c r="C26" s="15"/>
      <c r="D26" s="3"/>
      <c r="E26" s="15"/>
      <c r="F26" s="3"/>
      <c r="G26" s="15"/>
    </row>
    <row r="27" spans="1:7" s="1" customFormat="1" ht="12.75">
      <c r="A27" s="20" t="s">
        <v>23</v>
      </c>
      <c r="B27" s="7" t="s">
        <v>20</v>
      </c>
      <c r="C27" s="18">
        <f>C25/C23</f>
        <v>0.8094868258632653</v>
      </c>
      <c r="D27" s="8">
        <f>D25/D23</f>
        <v>0.7352016570881557</v>
      </c>
      <c r="E27" s="18">
        <f>E25/E23</f>
        <v>0.8464224297043054</v>
      </c>
      <c r="F27" s="8">
        <f>F25/F23</f>
        <v>0.7577899656786706</v>
      </c>
      <c r="G27" s="18">
        <f>G25/G23</f>
        <v>0.7804654840123347</v>
      </c>
    </row>
    <row r="28" spans="1:7" ht="12.75">
      <c r="A28" s="21"/>
      <c r="C28" s="15"/>
      <c r="D28" s="3"/>
      <c r="E28" s="15"/>
      <c r="F28" s="3"/>
      <c r="G28" s="15"/>
    </row>
    <row r="29" spans="1:7" ht="12.75">
      <c r="A29" s="21"/>
      <c r="B29" t="s">
        <v>21</v>
      </c>
      <c r="C29" s="15">
        <f>C23-C25</f>
        <v>31727805.139999986</v>
      </c>
      <c r="D29" s="3">
        <f>D23-D25</f>
        <v>46030977.120000005</v>
      </c>
      <c r="E29" s="15">
        <f>E23-E25</f>
        <v>26949306.5</v>
      </c>
      <c r="F29" s="3">
        <f>F23-F25</f>
        <v>40849306.620000005</v>
      </c>
      <c r="G29" s="15">
        <f>G23-G25</f>
        <v>35949306.620000005</v>
      </c>
    </row>
    <row r="30" spans="1:7" ht="12.75">
      <c r="A30" s="21"/>
      <c r="C30" s="15"/>
      <c r="D30" s="3"/>
      <c r="E30" s="15"/>
      <c r="F30" s="3"/>
      <c r="G30" s="19"/>
    </row>
    <row r="31" spans="1:7" s="1" customFormat="1" ht="12.75">
      <c r="A31" s="20" t="s">
        <v>23</v>
      </c>
      <c r="B31" s="7" t="s">
        <v>22</v>
      </c>
      <c r="C31" s="18">
        <f>C29/C23</f>
        <v>0.1905131741367347</v>
      </c>
      <c r="D31" s="8">
        <f>D29/D23</f>
        <v>0.2647983429118443</v>
      </c>
      <c r="E31" s="18">
        <f>E29/E23</f>
        <v>0.1535775702956946</v>
      </c>
      <c r="F31" s="9">
        <f>F29/F23</f>
        <v>0.2422100343213294</v>
      </c>
      <c r="G31" s="9">
        <f>G29/G23</f>
        <v>0.21953451598766524</v>
      </c>
    </row>
  </sheetData>
  <sheetProtection/>
  <mergeCells count="2">
    <mergeCell ref="C1:D1"/>
    <mergeCell ref="E1:G1"/>
  </mergeCells>
  <printOptions/>
  <pageMargins left="0.787401575" right="0.787401575" top="0.94" bottom="0.7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6.7109375" style="0" customWidth="1"/>
    <col min="2" max="2" width="33.00390625" style="0" customWidth="1"/>
    <col min="3" max="4" width="18.8515625" style="0" customWidth="1"/>
    <col min="5" max="5" width="17.00390625" style="0" customWidth="1"/>
    <col min="6" max="6" width="43.8515625" style="0" customWidth="1"/>
  </cols>
  <sheetData>
    <row r="1" ht="12.75">
      <c r="A1" s="1" t="s">
        <v>62</v>
      </c>
    </row>
    <row r="2" ht="20.25" customHeight="1" thickBot="1"/>
    <row r="3" spans="1:6" s="49" customFormat="1" ht="15" customHeight="1" thickBot="1">
      <c r="A3" s="46"/>
      <c r="B3" s="47"/>
      <c r="C3" s="47" t="s">
        <v>45</v>
      </c>
      <c r="D3" s="57" t="s">
        <v>44</v>
      </c>
      <c r="E3" s="101" t="s">
        <v>43</v>
      </c>
      <c r="F3" s="48" t="s">
        <v>55</v>
      </c>
    </row>
    <row r="4" spans="1:6" s="24" customFormat="1" ht="15.75" customHeight="1" thickTop="1">
      <c r="A4" s="82" t="s">
        <v>2</v>
      </c>
      <c r="B4" s="83" t="s">
        <v>36</v>
      </c>
      <c r="C4" s="84">
        <v>186015561.88</v>
      </c>
      <c r="D4" s="85">
        <v>186015561.88</v>
      </c>
      <c r="E4" s="93">
        <f>SUM(E5:E10)</f>
        <v>186372249.88</v>
      </c>
      <c r="F4" s="86" t="s">
        <v>68</v>
      </c>
    </row>
    <row r="5" spans="1:6" s="91" customFormat="1" ht="12">
      <c r="A5" s="87"/>
      <c r="B5" s="88"/>
      <c r="C5" s="89"/>
      <c r="D5" s="90"/>
      <c r="E5" s="94">
        <v>186015561.88</v>
      </c>
      <c r="F5" s="92" t="s">
        <v>63</v>
      </c>
    </row>
    <row r="6" spans="1:6" s="91" customFormat="1" ht="12">
      <c r="A6" s="87"/>
      <c r="B6" s="88"/>
      <c r="C6" s="89"/>
      <c r="D6" s="90"/>
      <c r="E6" s="94">
        <f>21000</f>
        <v>21000</v>
      </c>
      <c r="F6" s="92" t="s">
        <v>64</v>
      </c>
    </row>
    <row r="7" spans="1:6" s="91" customFormat="1" ht="12">
      <c r="A7" s="87"/>
      <c r="B7" s="88"/>
      <c r="C7" s="89"/>
      <c r="D7" s="90"/>
      <c r="E7" s="94">
        <v>14248</v>
      </c>
      <c r="F7" s="92" t="s">
        <v>65</v>
      </c>
    </row>
    <row r="8" spans="1:6" s="91" customFormat="1" ht="12">
      <c r="A8" s="87"/>
      <c r="B8" s="88"/>
      <c r="C8" s="89"/>
      <c r="D8" s="90"/>
      <c r="E8" s="94">
        <f>16*1000</f>
        <v>16000</v>
      </c>
      <c r="F8" s="94" t="s">
        <v>66</v>
      </c>
    </row>
    <row r="9" spans="1:6" s="91" customFormat="1" ht="12">
      <c r="A9" s="87"/>
      <c r="B9" s="88"/>
      <c r="C9" s="89"/>
      <c r="D9" s="90"/>
      <c r="E9" s="94">
        <v>11440</v>
      </c>
      <c r="F9" s="92" t="s">
        <v>65</v>
      </c>
    </row>
    <row r="10" spans="1:6" s="81" customFormat="1" ht="15">
      <c r="A10" s="77"/>
      <c r="B10" s="78"/>
      <c r="C10" s="79"/>
      <c r="D10" s="80"/>
      <c r="E10" s="94">
        <f>147000+147000</f>
        <v>294000</v>
      </c>
      <c r="F10" s="92" t="s">
        <v>67</v>
      </c>
    </row>
    <row r="11" spans="1:6" ht="12.75">
      <c r="A11" s="27"/>
      <c r="B11" s="28"/>
      <c r="C11" s="29"/>
      <c r="D11" s="58"/>
      <c r="E11" s="61"/>
      <c r="F11" s="50"/>
    </row>
    <row r="12" spans="1:6" ht="12.75">
      <c r="A12" s="27" t="s">
        <v>35</v>
      </c>
      <c r="B12" s="30" t="s">
        <v>37</v>
      </c>
      <c r="C12" s="29">
        <v>-19029024</v>
      </c>
      <c r="D12" s="58">
        <v>-19029024</v>
      </c>
      <c r="E12" s="61">
        <v>-19029024</v>
      </c>
      <c r="F12" s="50" t="s">
        <v>56</v>
      </c>
    </row>
    <row r="13" spans="1:6" ht="3" customHeight="1">
      <c r="A13" s="27"/>
      <c r="B13" s="30"/>
      <c r="C13" s="29"/>
      <c r="D13" s="58"/>
      <c r="E13" s="61"/>
      <c r="F13" s="50"/>
    </row>
    <row r="14" spans="1:6" ht="12.75">
      <c r="A14" s="27" t="s">
        <v>4</v>
      </c>
      <c r="B14" s="30" t="s">
        <v>38</v>
      </c>
      <c r="C14" s="29">
        <v>-4900000</v>
      </c>
      <c r="D14" s="58">
        <v>-4900000</v>
      </c>
      <c r="E14" s="61">
        <v>-4900000</v>
      </c>
      <c r="F14" s="50" t="s">
        <v>57</v>
      </c>
    </row>
    <row r="15" spans="1:6" ht="3.75" customHeight="1">
      <c r="A15" s="27"/>
      <c r="B15" s="30"/>
      <c r="C15" s="29"/>
      <c r="D15" s="58"/>
      <c r="E15" s="61"/>
      <c r="F15" s="50"/>
    </row>
    <row r="16" spans="1:6" ht="24">
      <c r="A16" s="27" t="s">
        <v>5</v>
      </c>
      <c r="B16" s="30" t="s">
        <v>39</v>
      </c>
      <c r="C16" s="29">
        <v>-8181670</v>
      </c>
      <c r="D16" s="58">
        <v>-8181670</v>
      </c>
      <c r="E16" s="61">
        <v>-8181670</v>
      </c>
      <c r="F16" s="50" t="s">
        <v>58</v>
      </c>
    </row>
    <row r="17" spans="1:6" ht="5.25" customHeight="1">
      <c r="A17" s="27"/>
      <c r="B17" s="30"/>
      <c r="C17" s="29"/>
      <c r="D17" s="58"/>
      <c r="E17" s="61"/>
      <c r="F17" s="50"/>
    </row>
    <row r="18" spans="1:6" ht="24">
      <c r="A18" s="27" t="s">
        <v>7</v>
      </c>
      <c r="B18" s="30" t="s">
        <v>40</v>
      </c>
      <c r="C18" s="29">
        <v>-6000000</v>
      </c>
      <c r="D18" s="58">
        <v>-6000000</v>
      </c>
      <c r="E18" s="61"/>
      <c r="F18" s="50" t="s">
        <v>59</v>
      </c>
    </row>
    <row r="19" spans="1:6" ht="7.5" customHeight="1">
      <c r="A19" s="27"/>
      <c r="B19" s="30"/>
      <c r="C19" s="29"/>
      <c r="D19" s="58"/>
      <c r="E19" s="61"/>
      <c r="F19" s="50"/>
    </row>
    <row r="20" spans="1:6" ht="36">
      <c r="A20" s="27" t="s">
        <v>9</v>
      </c>
      <c r="B20" s="30" t="s">
        <v>41</v>
      </c>
      <c r="C20" s="29">
        <v>10277500</v>
      </c>
      <c r="D20" s="58"/>
      <c r="E20" s="61"/>
      <c r="F20" s="50" t="s">
        <v>60</v>
      </c>
    </row>
    <row r="21" spans="1:6" ht="6" customHeight="1">
      <c r="A21" s="27"/>
      <c r="B21" s="30"/>
      <c r="C21" s="29"/>
      <c r="D21" s="58"/>
      <c r="E21" s="61"/>
      <c r="F21" s="50"/>
    </row>
    <row r="22" spans="1:6" ht="12.75">
      <c r="A22" s="27" t="s">
        <v>11</v>
      </c>
      <c r="B22" s="30" t="s">
        <v>42</v>
      </c>
      <c r="C22" s="29"/>
      <c r="D22" s="58"/>
      <c r="E22" s="61"/>
      <c r="F22" s="50"/>
    </row>
    <row r="23" spans="1:6" ht="5.25" customHeight="1">
      <c r="A23" s="27"/>
      <c r="B23" s="30"/>
      <c r="C23" s="28"/>
      <c r="D23" s="58"/>
      <c r="E23" s="61"/>
      <c r="F23" s="50"/>
    </row>
    <row r="24" spans="1:6" ht="26.25" customHeight="1">
      <c r="A24" s="27" t="s">
        <v>48</v>
      </c>
      <c r="B24" s="30" t="s">
        <v>46</v>
      </c>
      <c r="C24" s="28"/>
      <c r="D24" s="58"/>
      <c r="E24" s="61"/>
      <c r="F24" s="50"/>
    </row>
    <row r="25" spans="1:6" s="1" customFormat="1" ht="20.25" customHeight="1">
      <c r="A25" s="36" t="s">
        <v>23</v>
      </c>
      <c r="B25" s="37" t="s">
        <v>47</v>
      </c>
      <c r="C25" s="38">
        <f>SUM(C4:C24)</f>
        <v>158182367.88</v>
      </c>
      <c r="D25" s="59">
        <f>SUM(D4:D24)</f>
        <v>147904867.88</v>
      </c>
      <c r="E25" s="62">
        <f>E4+E12+E14+E16</f>
        <v>154261555.88</v>
      </c>
      <c r="F25" s="52"/>
    </row>
    <row r="26" spans="1:6" ht="12.75">
      <c r="A26" s="33"/>
      <c r="B26" s="34"/>
      <c r="C26" s="35"/>
      <c r="D26" s="60"/>
      <c r="E26" s="63"/>
      <c r="F26" s="53"/>
    </row>
    <row r="27" spans="1:6" ht="12.75">
      <c r="A27" s="27"/>
      <c r="B27" s="30" t="s">
        <v>50</v>
      </c>
      <c r="C27" s="29">
        <v>124533336</v>
      </c>
      <c r="D27" s="58">
        <v>124533336</v>
      </c>
      <c r="E27" s="61">
        <v>124533336</v>
      </c>
      <c r="F27" s="50"/>
    </row>
    <row r="28" spans="1:6" ht="24">
      <c r="A28" s="27"/>
      <c r="B28" s="30" t="s">
        <v>49</v>
      </c>
      <c r="C28" s="102">
        <v>134835839</v>
      </c>
      <c r="D28" s="58">
        <v>124558339</v>
      </c>
      <c r="E28" s="95">
        <v>124558339</v>
      </c>
      <c r="F28" s="103" t="s">
        <v>61</v>
      </c>
    </row>
    <row r="29" spans="1:6" ht="20.25" customHeight="1">
      <c r="A29" s="27"/>
      <c r="B29" s="30"/>
      <c r="C29" s="29"/>
      <c r="D29" s="58"/>
      <c r="E29" s="61"/>
      <c r="F29" s="50"/>
    </row>
    <row r="30" spans="1:6" ht="29.25" customHeight="1">
      <c r="A30" s="27" t="s">
        <v>2</v>
      </c>
      <c r="B30" s="30" t="s">
        <v>52</v>
      </c>
      <c r="C30" s="29">
        <f>C25-C27</f>
        <v>33649031.879999995</v>
      </c>
      <c r="D30" s="58">
        <f>D25-D27</f>
        <v>23371531.879999995</v>
      </c>
      <c r="E30" s="61">
        <f>E25-E27</f>
        <v>29728219.879999995</v>
      </c>
      <c r="F30" s="50"/>
    </row>
    <row r="31" spans="1:6" ht="25.5">
      <c r="A31" s="27" t="s">
        <v>3</v>
      </c>
      <c r="B31" s="30" t="s">
        <v>51</v>
      </c>
      <c r="C31" s="29">
        <f>C25-C28</f>
        <v>23346528.879999995</v>
      </c>
      <c r="D31" s="58">
        <f>D25-D28</f>
        <v>23346528.879999995</v>
      </c>
      <c r="E31" s="61">
        <f>E25-E28</f>
        <v>29703216.879999995</v>
      </c>
      <c r="F31" s="50"/>
    </row>
    <row r="32" spans="1:6" ht="12.75">
      <c r="A32" s="39" t="s">
        <v>53</v>
      </c>
      <c r="B32" s="40" t="s">
        <v>20</v>
      </c>
      <c r="C32" s="64">
        <f>C27/C25</f>
        <v>0.7872769744758988</v>
      </c>
      <c r="D32" s="65">
        <f>D27/D25</f>
        <v>0.8419826729505476</v>
      </c>
      <c r="E32" s="99">
        <f>E27/E25</f>
        <v>0.8072869179205896</v>
      </c>
      <c r="F32" s="54"/>
    </row>
    <row r="33" spans="1:6" ht="12.75">
      <c r="A33" s="41"/>
      <c r="B33" s="42" t="s">
        <v>22</v>
      </c>
      <c r="C33" s="66">
        <f>C30/C25</f>
        <v>0.21272302552410113</v>
      </c>
      <c r="D33" s="67">
        <f>D30/D25</f>
        <v>0.15801732704945232</v>
      </c>
      <c r="E33" s="68">
        <f>E30/E25</f>
        <v>0.1927130820794104</v>
      </c>
      <c r="F33" s="51"/>
    </row>
    <row r="34" spans="1:6" ht="12.75">
      <c r="A34" s="44"/>
      <c r="B34" s="45"/>
      <c r="C34" s="69"/>
      <c r="D34" s="70"/>
      <c r="E34" s="71"/>
      <c r="F34" s="55"/>
    </row>
    <row r="35" spans="1:6" ht="12.75">
      <c r="A35" s="33" t="s">
        <v>54</v>
      </c>
      <c r="B35" s="43" t="s">
        <v>20</v>
      </c>
      <c r="C35" s="72">
        <f>C28/C25</f>
        <v>0.8524075142324896</v>
      </c>
      <c r="D35" s="73">
        <f>D28/D25</f>
        <v>0.8421517208010909</v>
      </c>
      <c r="E35" s="100">
        <f>E28/E25</f>
        <v>0.807448999781215</v>
      </c>
      <c r="F35" s="54"/>
    </row>
    <row r="36" spans="1:6" ht="13.5" thickBot="1">
      <c r="A36" s="31"/>
      <c r="B36" s="32" t="s">
        <v>22</v>
      </c>
      <c r="C36" s="74">
        <f>C31/C25</f>
        <v>0.1475924857675104</v>
      </c>
      <c r="D36" s="75">
        <f>D31/D25</f>
        <v>0.15784827919890906</v>
      </c>
      <c r="E36" s="76">
        <f>E31/E25</f>
        <v>0.19255100021878502</v>
      </c>
      <c r="F36" s="56"/>
    </row>
    <row r="37" spans="2:5" ht="12.75">
      <c r="B37" s="26"/>
      <c r="C37" s="25"/>
      <c r="D37" s="25"/>
      <c r="E37" s="25"/>
    </row>
  </sheetData>
  <sheetProtection/>
  <printOptions/>
  <pageMargins left="0.46" right="0.18" top="0.57" bottom="0.38" header="0.35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HOL_ORFC</dc:creator>
  <cp:keywords/>
  <dc:description/>
  <cp:lastModifiedBy>Pavel</cp:lastModifiedBy>
  <cp:lastPrinted>2016-10-07T09:03:34Z</cp:lastPrinted>
  <dcterms:created xsi:type="dcterms:W3CDTF">2011-01-24T15:42:22Z</dcterms:created>
  <dcterms:modified xsi:type="dcterms:W3CDTF">2016-10-07T09:03:39Z</dcterms:modified>
  <cp:category/>
  <cp:version/>
  <cp:contentType/>
  <cp:contentStatus/>
</cp:coreProperties>
</file>